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3470" windowHeight="8085"/>
  </bookViews>
  <sheets>
    <sheet name="Лист1" sheetId="1" r:id="rId1"/>
  </sheets>
  <definedNames>
    <definedName name="_xlnm._FilterDatabase" localSheetId="0" hidden="1">Лист1!$Q$3:$BO$14</definedName>
  </definedNames>
  <calcPr calcId="162913"/>
</workbook>
</file>

<file path=xl/calcChain.xml><?xml version="1.0" encoding="utf-8"?>
<calcChain xmlns="http://schemas.openxmlformats.org/spreadsheetml/2006/main">
  <c r="BL9" i="1" l="1"/>
  <c r="BL10" i="1"/>
  <c r="BL11" i="1"/>
  <c r="BL12" i="1"/>
  <c r="BL13" i="1"/>
  <c r="BL14" i="1"/>
  <c r="BH9" i="1"/>
  <c r="BH10" i="1"/>
  <c r="BH11" i="1"/>
  <c r="BH12" i="1"/>
  <c r="BH13" i="1"/>
  <c r="BH14" i="1"/>
  <c r="BC9" i="1"/>
  <c r="BC10" i="1"/>
  <c r="BC11" i="1"/>
  <c r="BC12" i="1"/>
  <c r="BC13" i="1"/>
  <c r="BC14" i="1"/>
  <c r="AR9" i="1"/>
  <c r="AR10" i="1"/>
  <c r="AR11" i="1"/>
  <c r="AR12" i="1"/>
  <c r="AR13" i="1"/>
  <c r="AR14" i="1"/>
  <c r="AJ9" i="1"/>
  <c r="AJ10" i="1"/>
  <c r="AJ11" i="1"/>
  <c r="AJ12" i="1"/>
  <c r="AJ13" i="1"/>
  <c r="AJ14" i="1"/>
  <c r="AE9" i="1"/>
  <c r="AE10" i="1"/>
  <c r="AE11" i="1"/>
  <c r="AE12" i="1"/>
  <c r="AE13" i="1"/>
  <c r="AE14" i="1"/>
  <c r="Z9" i="1"/>
  <c r="Z10" i="1"/>
  <c r="Z11" i="1"/>
  <c r="Z12" i="1"/>
  <c r="Z13" i="1"/>
  <c r="Z14" i="1"/>
  <c r="X9" i="1"/>
  <c r="X10" i="1"/>
  <c r="X11" i="1"/>
  <c r="X12" i="1"/>
  <c r="X13" i="1"/>
  <c r="X14" i="1"/>
  <c r="U9" i="1"/>
  <c r="U10" i="1"/>
  <c r="U11" i="1"/>
  <c r="U12" i="1"/>
  <c r="U13" i="1"/>
  <c r="U14" i="1"/>
  <c r="S9" i="1"/>
  <c r="S10" i="1"/>
  <c r="S11" i="1"/>
  <c r="S12" i="1"/>
  <c r="S13" i="1"/>
  <c r="S14" i="1"/>
  <c r="BG8" i="1"/>
  <c r="BE8" i="1"/>
  <c r="BH8" i="1" s="1"/>
  <c r="BB8" i="1"/>
  <c r="AZ8" i="1"/>
  <c r="AX8" i="1"/>
  <c r="AV8" i="1"/>
  <c r="AT8" i="1"/>
  <c r="BC8" i="1" s="1"/>
  <c r="AQ8" i="1"/>
  <c r="AO8" i="1"/>
  <c r="BL8" i="1"/>
  <c r="AJ8" i="1"/>
  <c r="Z8" i="1"/>
  <c r="X8" i="1"/>
  <c r="U8" i="1"/>
  <c r="AD8" i="1"/>
  <c r="AB8" i="1"/>
  <c r="R8" i="1"/>
  <c r="S8" i="1" s="1"/>
  <c r="AR8" i="1" l="1"/>
  <c r="AE8" i="1"/>
  <c r="AK8" i="1" l="1"/>
  <c r="AL8" i="1" s="1"/>
  <c r="O9" i="1"/>
  <c r="O10" i="1"/>
  <c r="O11" i="1"/>
  <c r="O12" i="1"/>
  <c r="O13" i="1"/>
  <c r="O14" i="1"/>
  <c r="AK14" i="1" l="1"/>
  <c r="AL14" i="1" s="1"/>
  <c r="BM8" i="1"/>
  <c r="BN8" i="1" s="1"/>
  <c r="AK12" i="1"/>
  <c r="AL12" i="1" s="1"/>
  <c r="AK10" i="1"/>
  <c r="AL10" i="1" s="1"/>
  <c r="AK13" i="1"/>
  <c r="AL13" i="1" s="1"/>
  <c r="AK11" i="1"/>
  <c r="AL11" i="1" s="1"/>
  <c r="AK9" i="1"/>
  <c r="AL9" i="1" s="1"/>
  <c r="BM9" i="1" l="1"/>
  <c r="BN9" i="1" s="1"/>
  <c r="BO9" i="1" s="1"/>
  <c r="BM10" i="1"/>
  <c r="BN10" i="1" s="1"/>
  <c r="BO10" i="1" s="1"/>
  <c r="BM11" i="1"/>
  <c r="BN11" i="1" s="1"/>
  <c r="BO11" i="1" s="1"/>
  <c r="BM12" i="1"/>
  <c r="BN12" i="1" s="1"/>
  <c r="BO12" i="1" s="1"/>
  <c r="BM13" i="1"/>
  <c r="BN13" i="1" s="1"/>
  <c r="BO13" i="1" s="1"/>
  <c r="BM14" i="1"/>
  <c r="BN14" i="1" s="1"/>
  <c r="BO14" i="1" s="1"/>
  <c r="O8" i="1" l="1"/>
  <c r="BO8" i="1" l="1"/>
  <c r="K8" i="1" l="1"/>
  <c r="I8" i="1"/>
  <c r="G8" i="1"/>
</calcChain>
</file>

<file path=xl/sharedStrings.xml><?xml version="1.0" encoding="utf-8"?>
<sst xmlns="http://schemas.openxmlformats.org/spreadsheetml/2006/main" count="125" uniqueCount="91">
  <si>
    <t>№</t>
  </si>
  <si>
    <t>Прізвище імя по батькові</t>
  </si>
  <si>
    <t>Кафедра</t>
  </si>
  <si>
    <t>Середній бал</t>
  </si>
  <si>
    <t xml:space="preserve">Вік </t>
  </si>
  <si>
    <t>Дані про здобувача</t>
  </si>
  <si>
    <t>Кількість студентів, які взяли участь в опитуванні</t>
  </si>
  <si>
    <t>ПРИКЛАД</t>
  </si>
  <si>
    <t xml:space="preserve">Показник якості викладання </t>
  </si>
  <si>
    <t xml:space="preserve">Показники освітньої діяльності </t>
  </si>
  <si>
    <t xml:space="preserve">Показники наукової діяльності </t>
  </si>
  <si>
    <t xml:space="preserve">Якість викладання 
</t>
  </si>
  <si>
    <t>Внесення показників на доплату викладачів за 2 семестр 2019-2020 н.р.</t>
  </si>
  <si>
    <t xml:space="preserve">Кількість годин викладання </t>
  </si>
  <si>
    <t>Кількість днів стажування</t>
  </si>
  <si>
    <t xml:space="preserve">Кількість заходів </t>
  </si>
  <si>
    <t>ІТОГ ЗА Блоком Якість викладання  з урахув.коефіціенту 1,5</t>
  </si>
  <si>
    <t xml:space="preserve">1. "Віртуальні курси"
(ВІРТ)
1 КУРС- 5 балів
 / Кількість авторів
МАКС. - 20 балів
</t>
  </si>
  <si>
    <t>1. Монографія (МОНО) 
10 балів / 100 сторінок українською / кількість авторів
20 балів / 100 сторінок англійською / кількість авторів
МАКС. - 20 балів</t>
  </si>
  <si>
    <t>3. Патенти (ПАТ)
Патенти на корисну модуль -  5 балів / кількість авторів
Патенти на винахід -  20 балів / кількість авторів
МАКС. - 20 балів</t>
  </si>
  <si>
    <t>4. Захист дисертацій під керівництвом викладача (ЗАХ)
 КАНД,  ДОКТ- 10 балів
Здобуття наукового ступеня 
КАНД - 10 балів
ДОКТ - 20 балів
МАКС. - 20 балів</t>
  </si>
  <si>
    <t>1/1+1/2</t>
    <phoneticPr fontId="5"/>
  </si>
  <si>
    <t>360/5</t>
    <phoneticPr fontId="5"/>
  </si>
  <si>
    <t>110/3</t>
    <phoneticPr fontId="5"/>
  </si>
  <si>
    <t>100/2+100/1</t>
    <phoneticPr fontId="5"/>
  </si>
  <si>
    <t>250/1</t>
    <phoneticPr fontId="5"/>
  </si>
  <si>
    <t>1/4</t>
    <phoneticPr fontId="5"/>
  </si>
  <si>
    <t>1/2</t>
    <phoneticPr fontId="5"/>
  </si>
  <si>
    <t>1/3</t>
    <phoneticPr fontId="5"/>
  </si>
  <si>
    <t>1/3+1/5</t>
    <phoneticPr fontId="5"/>
  </si>
  <si>
    <t>текст</t>
    <phoneticPr fontId="5"/>
  </si>
  <si>
    <t>формула</t>
    <phoneticPr fontId="5"/>
  </si>
  <si>
    <t>Кількість дисциплін 
англійською мовою, 
на одного автора</t>
    <phoneticPr fontId="5"/>
  </si>
  <si>
    <t>Кількість сторінок 
українською мовою, 
на одного автора</t>
    <phoneticPr fontId="5"/>
  </si>
  <si>
    <t>Кількість сторінок 
англійською мовою, 
на одного автора</t>
    <phoneticPr fontId="5"/>
  </si>
  <si>
    <t>Кількість підготовлених 
переможців міжнар. конк.
КОНК МІЖН ПЕР</t>
    <phoneticPr fontId="5"/>
  </si>
  <si>
    <t>Кількість підготовлених 
призерів міжнар. конк. 
КОНК МІЖН ПРИЗ</t>
    <phoneticPr fontId="5"/>
  </si>
  <si>
    <t>Кількість підготовлених
переможців укр. конк.
КОНК УКР ПЕР</t>
    <phoneticPr fontId="5"/>
  </si>
  <si>
    <t>Кількість підготовлених 
призерів укр. конк.
КОНК УКР ПРИЗ</t>
    <phoneticPr fontId="5"/>
  </si>
  <si>
    <t>Кількість сторінок 
українською мовою, 
на одного автора
УКР МОНО</t>
    <phoneticPr fontId="5"/>
  </si>
  <si>
    <t>Кількість сторінок 
англійською мовою,
на одного автора
АНГЛ МОНО</t>
    <phoneticPr fontId="5"/>
  </si>
  <si>
    <t>Кількість статей 
в квартилі 1,
на одного автора</t>
    <phoneticPr fontId="5"/>
  </si>
  <si>
    <t>Кількість статей 
в квартилі 2,
на одного автора</t>
    <phoneticPr fontId="5"/>
  </si>
  <si>
    <t>Кількість статей 
в квартилі 3,
на одного автора</t>
    <phoneticPr fontId="5"/>
  </si>
  <si>
    <t>Кількість статей 
в квартилі 4,
на одного автора</t>
    <phoneticPr fontId="5"/>
  </si>
  <si>
    <t>Кількість патентів 
на корисну модель, 
на одного автора</t>
    <phoneticPr fontId="5"/>
  </si>
  <si>
    <t>Кількість патентів 
на винахід,
на одного автора</t>
    <phoneticPr fontId="5"/>
  </si>
  <si>
    <t>Захист під керівництвом  - 
кандидатська чи докторська</t>
    <phoneticPr fontId="5"/>
  </si>
  <si>
    <t>Здобуття ступеня кандидата, 
якщо так, поставте 1</t>
    <phoneticPr fontId="5"/>
  </si>
  <si>
    <t>кількість статей 
у фахових виданнях категорії Б 
та матеріалів конференцій 
SCOPUS, WEB of SCIENCE,
на одного автора</t>
    <phoneticPr fontId="5"/>
  </si>
  <si>
    <t>Здобуття ступеня доктора, 
якщо так, поставте 1, 
якщо ні, поставте 0</t>
    <phoneticPr fontId="5"/>
  </si>
  <si>
    <r>
      <t xml:space="preserve">2. Публікації SCOPUS, WEB of SCIENCE (ПУБЛ)
квартиль журналу Q / кількість авторів ,
де Q1 = 40 балів; Q2 = 30 балів;
Q3 = 20 балів; Q4 = 10 балів
до 40 балів максимум
фахові видання категорії Б + матеріали конференцій SCOPUS, WEB of SCIENCE
МАКС. - 40 балів
</t>
    </r>
    <r>
      <rPr>
        <b/>
        <i/>
        <sz val="9"/>
        <color rgb="FFFF0000"/>
        <rFont val="Arial"/>
        <family val="2"/>
        <charset val="204"/>
      </rPr>
      <t>УВАГА! Якщо статей декілька, заповніть кожну окремо</t>
    </r>
    <phoneticPr fontId="5"/>
  </si>
  <si>
    <t xml:space="preserve">5. Підручники, посібники, методматеріали 
(ПІДР)
100 сторінок українською =10 балів / кількість авторів
100 сторінок англійською =20 балів / кількість авторів
МАКС. - 20 балів
</t>
    <phoneticPr fontId="5"/>
  </si>
  <si>
    <t>6. Підготовка студентів до конкурсів 
(КОНК)
Міжнар.конкурс 1 місце = 15 балів
Міжнар.конкурс 2-3 місце = 10 балів
Всеукр.к. 1 місце = 10 балів
Всеукр.к. 2-3 місце = 5 балів
МАКС. - 30 балів</t>
    <phoneticPr fontId="5"/>
  </si>
  <si>
    <t>4. Комітети з обміну знаннями 
(ОБМІН)
1 захід - 2 бали
МАКС. - 20 балів</t>
    <phoneticPr fontId="5"/>
  </si>
  <si>
    <t>3. Міжнародна мобільність: 
(МІЖН МОБ)
викладання
1 год. - 1,5 бали
стажування
1 день - 1 бал
МАКС. - 30 балів</t>
    <phoneticPr fontId="5"/>
  </si>
  <si>
    <t>2. Курси англійською мовою
(АНГЛ КУРС)
1 КУРС - 10 балів
МАКС. - 20 балів</t>
    <phoneticPr fontId="5"/>
  </si>
  <si>
    <t>Увага!</t>
    <phoneticPr fontId="5"/>
  </si>
  <si>
    <t>Заповнювати тільки білі клітинки!</t>
    <phoneticPr fontId="5"/>
  </si>
  <si>
    <t xml:space="preserve">Для показників, що враховують кількість сторінок та кількість авторів (монографії, підручники, статті, патенти), </t>
    <phoneticPr fontId="5"/>
  </si>
  <si>
    <t>необхідно заповнювати дві сусідні колонки: одну у вигляді тексту, другу у вигляді формули (той самий текст, але зі знаком = попереду</t>
    <phoneticPr fontId="5"/>
  </si>
  <si>
    <t>Наприклад, якщо є один підручник на 360 с., 6 авторів та один підручник на 250 с., 5 авторів, тоді записуємо в наступному форматі:</t>
    <phoneticPr fontId="5"/>
  </si>
  <si>
    <t>360/6+250/5</t>
    <phoneticPr fontId="5"/>
  </si>
  <si>
    <t>=360/6+250/5</t>
    <phoneticPr fontId="5"/>
  </si>
  <si>
    <t>1/5+1/4</t>
    <phoneticPr fontId="5"/>
  </si>
  <si>
    <t>=1/5+1/4</t>
    <phoneticPr fontId="5"/>
  </si>
  <si>
    <t>Якщо є одна стаття на 5 авторів та одна на 4 автори в Scopus у певному квартилі, тоді записуємо у відповідних колонках в наступному форматі:</t>
    <phoneticPr fontId="5"/>
  </si>
  <si>
    <t>Кількість дисциплін, 
розміщених у віртуальному 
навчальному середовищі, 
на одного автора</t>
    <phoneticPr fontId="5"/>
  </si>
  <si>
    <t>Поточна 
посада, 
напр., 
завідувач 
кафедри</t>
    <phoneticPr fontId="5"/>
  </si>
  <si>
    <t>Вчене 
звання, 
напр., 
доктор 
наук</t>
    <phoneticPr fontId="5"/>
  </si>
  <si>
    <t>Дата 
народження 
(у форматі 01.12.1979)</t>
    <phoneticPr fontId="5"/>
  </si>
  <si>
    <t>Дата 
прийому 
на роботу 
(у форматі 01.12.1979)</t>
    <phoneticPr fontId="5"/>
  </si>
  <si>
    <t>Стаж 
загальний</t>
    <phoneticPr fontId="5"/>
  </si>
  <si>
    <t>Дата 
переводу на 
поточну 
посаду 
(у форматі 01.12.1979)</t>
    <phoneticPr fontId="5"/>
  </si>
  <si>
    <t>Стаж на 
поточній 
посаді</t>
    <phoneticPr fontId="5"/>
  </si>
  <si>
    <t>Підсумкова сума балів 
ВІРТ</t>
    <phoneticPr fontId="5"/>
  </si>
  <si>
    <t>Підсумкова сума балів 
АНГЛ КУРС</t>
    <phoneticPr fontId="5"/>
  </si>
  <si>
    <t xml:space="preserve">Підсумкова сума балів 
МІЖН МОБ </t>
    <phoneticPr fontId="5"/>
  </si>
  <si>
    <t>Підсумкова сума балів 
ОБМІН</t>
    <phoneticPr fontId="5"/>
  </si>
  <si>
    <t>Підсумкова сума балів 
з урахув. інших авторів 
ПІДР</t>
    <phoneticPr fontId="5"/>
  </si>
  <si>
    <t>Підсумкова сума балів 
КОНК</t>
    <phoneticPr fontId="5"/>
  </si>
  <si>
    <t>ПІДСУМОК за блоком 
Освітніх показників з коеф. 0,6</t>
    <phoneticPr fontId="5"/>
  </si>
  <si>
    <t xml:space="preserve">ПІДСУМОК за блоком 
Освітніх показників </t>
    <phoneticPr fontId="5"/>
  </si>
  <si>
    <t>Підсумкова сума балів 
МОНО</t>
    <phoneticPr fontId="5"/>
  </si>
  <si>
    <t>Підсумкова сума балів 
ПУБЛ</t>
    <phoneticPr fontId="5"/>
  </si>
  <si>
    <t>Підсумкова сума балів 
ПАТ</t>
    <phoneticPr fontId="5"/>
  </si>
  <si>
    <t>Підсумкова сума балів 
ЗАХ</t>
    <phoneticPr fontId="5"/>
  </si>
  <si>
    <t xml:space="preserve">ПІДСУМОК за блоком 
Наукових показників </t>
    <phoneticPr fontId="5"/>
  </si>
  <si>
    <t>ПІДСУМОК за блоком 
Наукових показників з коеф. 0,4</t>
    <phoneticPr fontId="5"/>
  </si>
  <si>
    <t>Підсумковий рейтинговий бал</t>
    <phoneticPr fontId="5"/>
  </si>
  <si>
    <t>Внесіть особисті дані у Блоці "Дані Здобувача". Потім внесіть показники згідно з інструкцією у кожному блоці. Підсумкова сума за кожним показником рахується автоматично.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</si>
</sst>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6"/>
      <name val="Calibri"/>
      <family val="3"/>
      <charset val="128"/>
      <scheme val="minor"/>
    </font>
    <font>
      <b/>
      <i/>
      <sz val="16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4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vertical="top" textRotation="90" wrapText="1"/>
    </xf>
    <xf numFmtId="0" fontId="6" fillId="0" borderId="0" xfId="0" applyFont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>
      <protection locked="0"/>
    </xf>
    <xf numFmtId="2" fontId="7" fillId="3" borderId="1" xfId="0" applyNumberFormat="1" applyFont="1" applyFill="1" applyBorder="1" applyProtection="1"/>
    <xf numFmtId="0" fontId="7" fillId="0" borderId="1" xfId="0" applyFont="1" applyFill="1" applyBorder="1" applyProtection="1">
      <protection locked="0"/>
    </xf>
    <xf numFmtId="0" fontId="7" fillId="2" borderId="1" xfId="0" applyFont="1" applyFill="1" applyBorder="1" applyProtection="1"/>
    <xf numFmtId="2" fontId="7" fillId="2" borderId="1" xfId="0" applyNumberFormat="1" applyFont="1" applyFill="1" applyBorder="1" applyProtection="1"/>
    <xf numFmtId="0" fontId="7" fillId="3" borderId="1" xfId="0" applyFont="1" applyFill="1" applyBorder="1" applyProtection="1"/>
    <xf numFmtId="49" fontId="7" fillId="0" borderId="1" xfId="0" applyNumberFormat="1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/>
    <xf numFmtId="0" fontId="1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7" fillId="0" borderId="1" xfId="0" applyNumberFormat="1" applyFont="1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vertical="center" wrapText="1"/>
    </xf>
    <xf numFmtId="49" fontId="1" fillId="0" borderId="0" xfId="0" applyNumberFormat="1" applyFo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Protection="1"/>
    <xf numFmtId="0" fontId="1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0" fontId="10" fillId="0" borderId="1" xfId="0" quotePrefix="1" applyFont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 textRotation="90" wrapText="1"/>
    </xf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3" borderId="7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textRotation="90" wrapText="1"/>
    </xf>
    <xf numFmtId="49" fontId="1" fillId="2" borderId="3" xfId="0" applyNumberFormat="1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O43"/>
  <sheetViews>
    <sheetView tabSelected="1" zoomScale="68" zoomScaleNormal="68" workbookViewId="0">
      <selection activeCell="B16" sqref="B16"/>
    </sheetView>
  </sheetViews>
  <sheetFormatPr defaultColWidth="9.140625" defaultRowHeight="14.25" outlineLevelCol="1"/>
  <cols>
    <col min="1" max="1" width="4.42578125" style="1" customWidth="1"/>
    <col min="2" max="2" width="13.85546875" style="1" customWidth="1"/>
    <col min="3" max="3" width="12.85546875" style="1" customWidth="1"/>
    <col min="4" max="5" width="12.42578125" style="1" customWidth="1"/>
    <col min="6" max="6" width="15.42578125" style="1" customWidth="1"/>
    <col min="7" max="7" width="12" style="1" customWidth="1"/>
    <col min="8" max="9" width="14.140625" style="1" customWidth="1"/>
    <col min="10" max="10" width="13.85546875" style="1" customWidth="1"/>
    <col min="11" max="11" width="10.42578125" style="1" customWidth="1"/>
    <col min="12" max="12" width="1.140625" style="1" customWidth="1"/>
    <col min="13" max="13" width="9.42578125" style="1" hidden="1" customWidth="1" outlineLevel="1"/>
    <col min="14" max="14" width="7.42578125" style="1" hidden="1" customWidth="1" outlineLevel="1"/>
    <col min="15" max="15" width="9.42578125" style="1" hidden="1" customWidth="1" outlineLevel="1"/>
    <col min="16" max="16" width="1.140625" style="1" hidden="1" customWidth="1" outlineLevel="1"/>
    <col min="17" max="17" width="10.28515625" style="36" customWidth="1" collapsed="1"/>
    <col min="18" max="18" width="13.28515625" style="39" customWidth="1"/>
    <col min="19" max="19" width="8.140625" style="1" bestFit="1" customWidth="1"/>
    <col min="20" max="20" width="9.42578125" style="1" bestFit="1" customWidth="1"/>
    <col min="21" max="21" width="7.42578125" style="1" customWidth="1"/>
    <col min="22" max="22" width="9.42578125" style="1" bestFit="1" customWidth="1"/>
    <col min="23" max="23" width="9.42578125" style="1" customWidth="1"/>
    <col min="24" max="24" width="7.140625" style="1" customWidth="1"/>
    <col min="25" max="26" width="8.42578125" style="1" customWidth="1"/>
    <col min="27" max="27" width="9.28515625" style="36" customWidth="1"/>
    <col min="28" max="28" width="12.85546875" style="39" customWidth="1"/>
    <col min="29" max="29" width="10.7109375" style="36" customWidth="1"/>
    <col min="30" max="30" width="11" style="39" customWidth="1"/>
    <col min="31" max="31" width="10.85546875" style="1" customWidth="1"/>
    <col min="32" max="32" width="9.42578125" style="1" bestFit="1" customWidth="1"/>
    <col min="33" max="33" width="9.42578125" style="1" customWidth="1"/>
    <col min="34" max="34" width="11.28515625" style="1" customWidth="1"/>
    <col min="35" max="35" width="10.42578125" style="1" customWidth="1"/>
    <col min="36" max="36" width="8.42578125" style="1" customWidth="1"/>
    <col min="37" max="37" width="10.28515625" style="1" customWidth="1"/>
    <col min="38" max="38" width="10.7109375" style="1" customWidth="1"/>
    <col min="39" max="39" width="1.140625" style="1" customWidth="1"/>
    <col min="40" max="40" width="12.140625" style="36" customWidth="1"/>
    <col min="41" max="41" width="13" style="1" customWidth="1"/>
    <col min="42" max="42" width="11.7109375" style="36" customWidth="1"/>
    <col min="43" max="43" width="13" style="1" customWidth="1"/>
    <col min="44" max="44" width="8.28515625" style="1" customWidth="1"/>
    <col min="45" max="45" width="11.28515625" style="36" customWidth="1"/>
    <col min="46" max="46" width="11.42578125" style="1" customWidth="1"/>
    <col min="47" max="47" width="11.7109375" style="36" customWidth="1"/>
    <col min="48" max="48" width="12.5703125" style="1" customWidth="1"/>
    <col min="49" max="49" width="13.7109375" style="36" customWidth="1"/>
    <col min="50" max="50" width="12.28515625" style="1" customWidth="1"/>
    <col min="51" max="51" width="14.140625" style="36" customWidth="1"/>
    <col min="52" max="52" width="12.85546875" style="1" customWidth="1"/>
    <col min="53" max="53" width="12.42578125" style="36" customWidth="1"/>
    <col min="54" max="54" width="12.28515625" style="1" customWidth="1"/>
    <col min="55" max="55" width="9" style="1" customWidth="1"/>
    <col min="56" max="56" width="11.5703125" style="36" customWidth="1"/>
    <col min="57" max="57" width="11" style="1" customWidth="1"/>
    <col min="58" max="58" width="9.140625" style="36" customWidth="1"/>
    <col min="59" max="59" width="12.28515625" style="1" customWidth="1"/>
    <col min="60" max="60" width="10.140625" style="1" customWidth="1"/>
    <col min="61" max="62" width="9.42578125" style="1" customWidth="1"/>
    <col min="63" max="63" width="10.7109375" style="1" customWidth="1"/>
    <col min="64" max="64" width="8.42578125" style="1" customWidth="1"/>
    <col min="65" max="65" width="10.42578125" style="1" customWidth="1"/>
    <col min="66" max="66" width="10.5703125" style="1" customWidth="1"/>
    <col min="67" max="16384" width="9.140625" style="1"/>
  </cols>
  <sheetData>
    <row r="1" spans="1:67" s="4" customFormat="1">
      <c r="A1" s="4" t="s">
        <v>12</v>
      </c>
      <c r="Q1" s="34"/>
      <c r="R1" s="38"/>
      <c r="AA1" s="34"/>
      <c r="AB1" s="38"/>
      <c r="AC1" s="34"/>
      <c r="AD1" s="38"/>
      <c r="AN1" s="34"/>
      <c r="AP1" s="34"/>
      <c r="AS1" s="34"/>
      <c r="AU1" s="34"/>
      <c r="AW1" s="34"/>
      <c r="AY1" s="34"/>
      <c r="BA1" s="34"/>
      <c r="BD1" s="34"/>
      <c r="BF1" s="34"/>
    </row>
    <row r="2" spans="1:67" s="4" customFormat="1" ht="15">
      <c r="A2" s="25" t="s">
        <v>90</v>
      </c>
      <c r="Q2" s="34"/>
      <c r="R2" s="38"/>
      <c r="AA2" s="34"/>
      <c r="AB2" s="38"/>
      <c r="AC2" s="34"/>
      <c r="AD2" s="38"/>
      <c r="AN2" s="34"/>
      <c r="AP2" s="34"/>
      <c r="AS2" s="34"/>
      <c r="AU2" s="34"/>
      <c r="AW2" s="34"/>
      <c r="AY2" s="34"/>
      <c r="BA2" s="34"/>
      <c r="BD2" s="34"/>
      <c r="BF2" s="34"/>
    </row>
    <row r="3" spans="1:67" s="4" customFormat="1" ht="43.5" customHeight="1">
      <c r="A3" s="56" t="s">
        <v>0</v>
      </c>
      <c r="B3" s="59" t="s">
        <v>5</v>
      </c>
      <c r="C3" s="60"/>
      <c r="D3" s="60"/>
      <c r="E3" s="60"/>
      <c r="F3" s="60"/>
      <c r="G3" s="60"/>
      <c r="H3" s="60"/>
      <c r="I3" s="60"/>
      <c r="J3" s="60"/>
      <c r="K3" s="61"/>
      <c r="L3" s="5"/>
      <c r="M3" s="45" t="s">
        <v>8</v>
      </c>
      <c r="N3" s="46"/>
      <c r="O3" s="46"/>
      <c r="P3" s="5"/>
      <c r="Q3" s="45" t="s">
        <v>9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67"/>
      <c r="AM3" s="5"/>
      <c r="AN3" s="45" t="s">
        <v>10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3"/>
    </row>
    <row r="4" spans="1:67" s="4" customFormat="1" ht="136.5" customHeight="1">
      <c r="A4" s="57"/>
      <c r="B4" s="56" t="s">
        <v>1</v>
      </c>
      <c r="C4" s="56" t="s">
        <v>2</v>
      </c>
      <c r="D4" s="56" t="s">
        <v>68</v>
      </c>
      <c r="E4" s="56" t="s">
        <v>69</v>
      </c>
      <c r="F4" s="56" t="s">
        <v>70</v>
      </c>
      <c r="G4" s="56" t="s">
        <v>4</v>
      </c>
      <c r="H4" s="56" t="s">
        <v>71</v>
      </c>
      <c r="I4" s="56" t="s">
        <v>72</v>
      </c>
      <c r="J4" s="56" t="s">
        <v>73</v>
      </c>
      <c r="K4" s="56" t="s">
        <v>74</v>
      </c>
      <c r="L4" s="6"/>
      <c r="M4" s="64" t="s">
        <v>11</v>
      </c>
      <c r="N4" s="65"/>
      <c r="O4" s="66"/>
      <c r="P4" s="6"/>
      <c r="Q4" s="64" t="s">
        <v>17</v>
      </c>
      <c r="R4" s="65"/>
      <c r="S4" s="65"/>
      <c r="T4" s="64" t="s">
        <v>56</v>
      </c>
      <c r="U4" s="66"/>
      <c r="V4" s="64" t="s">
        <v>55</v>
      </c>
      <c r="W4" s="65"/>
      <c r="X4" s="66"/>
      <c r="Y4" s="64" t="s">
        <v>54</v>
      </c>
      <c r="Z4" s="66"/>
      <c r="AA4" s="64" t="s">
        <v>52</v>
      </c>
      <c r="AB4" s="65"/>
      <c r="AC4" s="65"/>
      <c r="AD4" s="65"/>
      <c r="AE4" s="66"/>
      <c r="AF4" s="64" t="s">
        <v>53</v>
      </c>
      <c r="AG4" s="65"/>
      <c r="AH4" s="65"/>
      <c r="AI4" s="65"/>
      <c r="AJ4" s="66"/>
      <c r="AK4" s="52" t="s">
        <v>82</v>
      </c>
      <c r="AL4" s="53"/>
      <c r="AM4" s="6"/>
      <c r="AN4" s="49" t="s">
        <v>18</v>
      </c>
      <c r="AO4" s="50"/>
      <c r="AP4" s="50"/>
      <c r="AQ4" s="50"/>
      <c r="AR4" s="51"/>
      <c r="AS4" s="49" t="s">
        <v>51</v>
      </c>
      <c r="AT4" s="50"/>
      <c r="AU4" s="50"/>
      <c r="AV4" s="50"/>
      <c r="AW4" s="50"/>
      <c r="AX4" s="50"/>
      <c r="AY4" s="50"/>
      <c r="AZ4" s="50"/>
      <c r="BA4" s="50"/>
      <c r="BB4" s="50"/>
      <c r="BC4" s="51"/>
      <c r="BD4" s="49" t="s">
        <v>19</v>
      </c>
      <c r="BE4" s="50"/>
      <c r="BF4" s="50"/>
      <c r="BG4" s="50"/>
      <c r="BH4" s="51"/>
      <c r="BI4" s="49" t="s">
        <v>20</v>
      </c>
      <c r="BJ4" s="50"/>
      <c r="BK4" s="50"/>
      <c r="BL4" s="51"/>
      <c r="BM4" s="52" t="s">
        <v>87</v>
      </c>
      <c r="BN4" s="53"/>
      <c r="BO4" s="42" t="s">
        <v>89</v>
      </c>
    </row>
    <row r="5" spans="1:67" s="4" customFormat="1" ht="19.899999999999999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6"/>
      <c r="M5" s="14"/>
      <c r="N5" s="14"/>
      <c r="O5" s="14"/>
      <c r="P5" s="6"/>
      <c r="Q5" s="62">
        <v>5</v>
      </c>
      <c r="R5" s="63"/>
      <c r="S5" s="37"/>
      <c r="T5" s="37">
        <v>10</v>
      </c>
      <c r="U5" s="37"/>
      <c r="V5" s="37">
        <v>1.5</v>
      </c>
      <c r="W5" s="37">
        <v>1</v>
      </c>
      <c r="X5" s="37"/>
      <c r="Y5" s="37">
        <v>2</v>
      </c>
      <c r="Z5" s="37"/>
      <c r="AA5" s="62">
        <v>0.1</v>
      </c>
      <c r="AB5" s="63"/>
      <c r="AC5" s="62">
        <v>0.2</v>
      </c>
      <c r="AD5" s="63"/>
      <c r="AE5" s="37"/>
      <c r="AF5" s="14">
        <v>15</v>
      </c>
      <c r="AG5" s="14">
        <v>10</v>
      </c>
      <c r="AH5" s="14">
        <v>5</v>
      </c>
      <c r="AI5" s="14"/>
      <c r="AJ5" s="14"/>
      <c r="AK5" s="12"/>
      <c r="AL5" s="13"/>
      <c r="AM5" s="6"/>
      <c r="AN5" s="62">
        <v>0.1</v>
      </c>
      <c r="AO5" s="63"/>
      <c r="AP5" s="62">
        <v>0.2</v>
      </c>
      <c r="AQ5" s="63"/>
      <c r="AR5" s="37"/>
      <c r="AS5" s="62">
        <v>40</v>
      </c>
      <c r="AT5" s="63"/>
      <c r="AU5" s="62">
        <v>30</v>
      </c>
      <c r="AV5" s="63"/>
      <c r="AW5" s="62">
        <v>20</v>
      </c>
      <c r="AX5" s="63"/>
      <c r="AY5" s="62">
        <v>10</v>
      </c>
      <c r="AZ5" s="63"/>
      <c r="BA5" s="62">
        <v>5</v>
      </c>
      <c r="BB5" s="63"/>
      <c r="BC5" s="37"/>
      <c r="BD5" s="62">
        <v>5</v>
      </c>
      <c r="BE5" s="63"/>
      <c r="BF5" s="62">
        <v>20</v>
      </c>
      <c r="BG5" s="63"/>
      <c r="BH5" s="37"/>
      <c r="BI5" s="37">
        <v>10</v>
      </c>
      <c r="BJ5" s="37">
        <v>20</v>
      </c>
      <c r="BK5" s="37"/>
      <c r="BL5" s="37"/>
      <c r="BM5" s="12"/>
      <c r="BN5" s="13"/>
      <c r="BO5" s="44"/>
    </row>
    <row r="6" spans="1:67" s="10" customFormat="1" ht="19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"/>
      <c r="M6" s="8" t="s">
        <v>6</v>
      </c>
      <c r="N6" s="8" t="s">
        <v>3</v>
      </c>
      <c r="O6" s="9" t="s">
        <v>16</v>
      </c>
      <c r="P6" s="7"/>
      <c r="Q6" s="54" t="s">
        <v>67</v>
      </c>
      <c r="R6" s="55"/>
      <c r="S6" s="47" t="s">
        <v>75</v>
      </c>
      <c r="T6" s="47" t="s">
        <v>32</v>
      </c>
      <c r="U6" s="47" t="s">
        <v>76</v>
      </c>
      <c r="V6" s="47" t="s">
        <v>13</v>
      </c>
      <c r="W6" s="47" t="s">
        <v>14</v>
      </c>
      <c r="X6" s="47" t="s">
        <v>77</v>
      </c>
      <c r="Y6" s="47" t="s">
        <v>15</v>
      </c>
      <c r="Z6" s="47" t="s">
        <v>78</v>
      </c>
      <c r="AA6" s="54" t="s">
        <v>33</v>
      </c>
      <c r="AB6" s="55"/>
      <c r="AC6" s="54" t="s">
        <v>34</v>
      </c>
      <c r="AD6" s="55"/>
      <c r="AE6" s="47" t="s">
        <v>79</v>
      </c>
      <c r="AF6" s="47" t="s">
        <v>35</v>
      </c>
      <c r="AG6" s="47" t="s">
        <v>36</v>
      </c>
      <c r="AH6" s="47" t="s">
        <v>37</v>
      </c>
      <c r="AI6" s="47" t="s">
        <v>38</v>
      </c>
      <c r="AJ6" s="47" t="s">
        <v>80</v>
      </c>
      <c r="AK6" s="42" t="s">
        <v>82</v>
      </c>
      <c r="AL6" s="42" t="s">
        <v>81</v>
      </c>
      <c r="AM6" s="7"/>
      <c r="AN6" s="54" t="s">
        <v>39</v>
      </c>
      <c r="AO6" s="55"/>
      <c r="AP6" s="54" t="s">
        <v>40</v>
      </c>
      <c r="AQ6" s="55"/>
      <c r="AR6" s="47" t="s">
        <v>83</v>
      </c>
      <c r="AS6" s="54" t="s">
        <v>41</v>
      </c>
      <c r="AT6" s="55"/>
      <c r="AU6" s="54" t="s">
        <v>42</v>
      </c>
      <c r="AV6" s="55"/>
      <c r="AW6" s="54" t="s">
        <v>43</v>
      </c>
      <c r="AX6" s="55"/>
      <c r="AY6" s="54" t="s">
        <v>44</v>
      </c>
      <c r="AZ6" s="55"/>
      <c r="BA6" s="54" t="s">
        <v>49</v>
      </c>
      <c r="BB6" s="55"/>
      <c r="BC6" s="47" t="s">
        <v>84</v>
      </c>
      <c r="BD6" s="54" t="s">
        <v>45</v>
      </c>
      <c r="BE6" s="55"/>
      <c r="BF6" s="54" t="s">
        <v>46</v>
      </c>
      <c r="BG6" s="55"/>
      <c r="BH6" s="47" t="s">
        <v>85</v>
      </c>
      <c r="BI6" s="47" t="s">
        <v>47</v>
      </c>
      <c r="BJ6" s="47" t="s">
        <v>48</v>
      </c>
      <c r="BK6" s="47" t="s">
        <v>50</v>
      </c>
      <c r="BL6" s="47" t="s">
        <v>86</v>
      </c>
      <c r="BM6" s="42" t="s">
        <v>87</v>
      </c>
      <c r="BN6" s="42" t="s">
        <v>88</v>
      </c>
      <c r="BO6" s="44"/>
    </row>
    <row r="7" spans="1:67" s="29" customFormat="1" ht="22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26"/>
      <c r="M7" s="27"/>
      <c r="N7" s="27"/>
      <c r="O7" s="28"/>
      <c r="P7" s="26"/>
      <c r="Q7" s="35" t="s">
        <v>30</v>
      </c>
      <c r="R7" s="27" t="s">
        <v>31</v>
      </c>
      <c r="S7" s="48"/>
      <c r="T7" s="48"/>
      <c r="U7" s="48"/>
      <c r="V7" s="48"/>
      <c r="W7" s="48"/>
      <c r="X7" s="48"/>
      <c r="Y7" s="48"/>
      <c r="Z7" s="48"/>
      <c r="AA7" s="35" t="s">
        <v>30</v>
      </c>
      <c r="AB7" s="27" t="s">
        <v>31</v>
      </c>
      <c r="AC7" s="35" t="s">
        <v>30</v>
      </c>
      <c r="AD7" s="27" t="s">
        <v>31</v>
      </c>
      <c r="AE7" s="48"/>
      <c r="AF7" s="48"/>
      <c r="AG7" s="48"/>
      <c r="AH7" s="48"/>
      <c r="AI7" s="48"/>
      <c r="AJ7" s="48"/>
      <c r="AK7" s="43"/>
      <c r="AL7" s="43"/>
      <c r="AM7" s="26"/>
      <c r="AN7" s="35" t="s">
        <v>30</v>
      </c>
      <c r="AO7" s="27" t="s">
        <v>31</v>
      </c>
      <c r="AP7" s="35" t="s">
        <v>30</v>
      </c>
      <c r="AQ7" s="27" t="s">
        <v>31</v>
      </c>
      <c r="AR7" s="48"/>
      <c r="AS7" s="35" t="s">
        <v>30</v>
      </c>
      <c r="AT7" s="27" t="s">
        <v>31</v>
      </c>
      <c r="AU7" s="35" t="s">
        <v>30</v>
      </c>
      <c r="AV7" s="27" t="s">
        <v>31</v>
      </c>
      <c r="AW7" s="35" t="s">
        <v>30</v>
      </c>
      <c r="AX7" s="27" t="s">
        <v>31</v>
      </c>
      <c r="AY7" s="35" t="s">
        <v>30</v>
      </c>
      <c r="AZ7" s="27" t="s">
        <v>31</v>
      </c>
      <c r="BA7" s="35" t="s">
        <v>30</v>
      </c>
      <c r="BB7" s="27" t="s">
        <v>31</v>
      </c>
      <c r="BC7" s="48"/>
      <c r="BD7" s="35" t="s">
        <v>30</v>
      </c>
      <c r="BE7" s="27" t="s">
        <v>31</v>
      </c>
      <c r="BF7" s="35" t="s">
        <v>30</v>
      </c>
      <c r="BG7" s="27" t="s">
        <v>31</v>
      </c>
      <c r="BH7" s="48"/>
      <c r="BI7" s="48"/>
      <c r="BJ7" s="48"/>
      <c r="BK7" s="48"/>
      <c r="BL7" s="48"/>
      <c r="BM7" s="43"/>
      <c r="BN7" s="43"/>
      <c r="BO7" s="43"/>
    </row>
    <row r="8" spans="1:67" s="24" customFormat="1">
      <c r="A8" s="15">
        <v>1</v>
      </c>
      <c r="B8" s="15" t="s">
        <v>7</v>
      </c>
      <c r="C8" s="15" t="s">
        <v>7</v>
      </c>
      <c r="D8" s="15" t="s">
        <v>7</v>
      </c>
      <c r="E8" s="15" t="s">
        <v>7</v>
      </c>
      <c r="F8" s="22">
        <v>29190</v>
      </c>
      <c r="G8" s="23">
        <f ca="1">DATEDIF(F8, TODAY(), "Y")</f>
        <v>40</v>
      </c>
      <c r="H8" s="22">
        <v>36880</v>
      </c>
      <c r="I8" s="23">
        <f ca="1">DATEDIF(H8, TODAY(), "Y")</f>
        <v>19</v>
      </c>
      <c r="J8" s="22">
        <v>41263</v>
      </c>
      <c r="K8" s="23">
        <f ca="1">DATEDIF(J8, TODAY(), "Y")</f>
        <v>7</v>
      </c>
      <c r="L8" s="17"/>
      <c r="M8" s="15"/>
      <c r="N8" s="15">
        <v>5</v>
      </c>
      <c r="O8" s="16">
        <f>N8*1.5</f>
        <v>7.5</v>
      </c>
      <c r="P8" s="17"/>
      <c r="Q8" s="21" t="s">
        <v>21</v>
      </c>
      <c r="R8" s="30">
        <f>1/1+1/2</f>
        <v>1.5</v>
      </c>
      <c r="S8" s="18">
        <f>MIN(R8*$Q$5, 20)</f>
        <v>7.5</v>
      </c>
      <c r="T8" s="15">
        <v>1</v>
      </c>
      <c r="U8" s="18">
        <f>MIN(T8*$T$5, 20)</f>
        <v>10</v>
      </c>
      <c r="V8" s="15">
        <v>3</v>
      </c>
      <c r="W8" s="15">
        <v>5</v>
      </c>
      <c r="X8" s="18">
        <f>MIN(V8*$V$5+W8*$W$5, 30)</f>
        <v>9.5</v>
      </c>
      <c r="Y8" s="15">
        <v>1</v>
      </c>
      <c r="Z8" s="18">
        <f>MIN(Y8*$Y$5, 20)</f>
        <v>2</v>
      </c>
      <c r="AA8" s="31" t="s">
        <v>22</v>
      </c>
      <c r="AB8" s="32">
        <f>360/5</f>
        <v>72</v>
      </c>
      <c r="AC8" s="21" t="s">
        <v>23</v>
      </c>
      <c r="AD8" s="30">
        <f>110/3</f>
        <v>36.666666666666664</v>
      </c>
      <c r="AE8" s="19">
        <f>MIN(AB8*$AA$5+AD8*$AC$5, 20)</f>
        <v>14.533333333333333</v>
      </c>
      <c r="AF8" s="15">
        <v>1</v>
      </c>
      <c r="AG8" s="15">
        <v>0</v>
      </c>
      <c r="AH8" s="15">
        <v>1</v>
      </c>
      <c r="AI8" s="15">
        <v>1</v>
      </c>
      <c r="AJ8" s="18">
        <f>MIN(AF8*$AF$5+AG8*$AG$5+AH8*$AG$5+AI8*$AH$5, 30)</f>
        <v>30</v>
      </c>
      <c r="AK8" s="16">
        <f>S8+U8+X8+Z8+AE8+AJ8</f>
        <v>73.533333333333331</v>
      </c>
      <c r="AL8" s="20">
        <f>AK8*0.6</f>
        <v>44.12</v>
      </c>
      <c r="AM8" s="17"/>
      <c r="AN8" s="31" t="s">
        <v>24</v>
      </c>
      <c r="AO8" s="32">
        <f>100/2+100/1</f>
        <v>150</v>
      </c>
      <c r="AP8" s="31" t="s">
        <v>25</v>
      </c>
      <c r="AQ8" s="30">
        <f>250/1</f>
        <v>250</v>
      </c>
      <c r="AR8" s="18">
        <f>MIN(AO8*$AN$5+AQ8*$AP$5, 20)</f>
        <v>20</v>
      </c>
      <c r="AS8" s="21" t="s">
        <v>26</v>
      </c>
      <c r="AT8" s="30">
        <f>1/4</f>
        <v>0.25</v>
      </c>
      <c r="AU8" s="21" t="s">
        <v>27</v>
      </c>
      <c r="AV8" s="30">
        <f>1/2</f>
        <v>0.5</v>
      </c>
      <c r="AW8" s="21" t="s">
        <v>27</v>
      </c>
      <c r="AX8" s="30">
        <f>1/2</f>
        <v>0.5</v>
      </c>
      <c r="AY8" s="21" t="s">
        <v>28</v>
      </c>
      <c r="AZ8" s="30">
        <f>1/3</f>
        <v>0.33333333333333331</v>
      </c>
      <c r="BA8" s="21" t="s">
        <v>29</v>
      </c>
      <c r="BB8" s="30">
        <f>1/3+1/5</f>
        <v>0.53333333333333333</v>
      </c>
      <c r="BC8" s="19">
        <f>MIN(AT8*$AS$5+AV8*$AU$5+AX8*$AW$5+AZ8*$AY$5+BB8*$BA$5, 40)</f>
        <v>40</v>
      </c>
      <c r="BD8" s="21" t="s">
        <v>28</v>
      </c>
      <c r="BE8" s="30">
        <f>1/3</f>
        <v>0.33333333333333331</v>
      </c>
      <c r="BF8" s="21" t="s">
        <v>27</v>
      </c>
      <c r="BG8" s="30">
        <f>1/2</f>
        <v>0.5</v>
      </c>
      <c r="BH8" s="19">
        <f>MIN(BE8*$BD$5+BG8*$BF$5, 20)</f>
        <v>11.666666666666666</v>
      </c>
      <c r="BI8" s="17">
        <v>1</v>
      </c>
      <c r="BJ8" s="15"/>
      <c r="BK8" s="15">
        <v>1</v>
      </c>
      <c r="BL8" s="18">
        <f>MIN(BI8*$BI$5+BJ8*$BI$5+BK8*$BJ$5, 20)</f>
        <v>20</v>
      </c>
      <c r="BM8" s="16">
        <f t="shared" ref="BM8:BM14" si="0">AR8+BC8+BH8+BL8</f>
        <v>91.666666666666671</v>
      </c>
      <c r="BN8" s="16">
        <f>BM8*0.4</f>
        <v>36.666666666666671</v>
      </c>
      <c r="BO8" s="16">
        <f t="shared" ref="BO8:BO14" si="1">O8+AL8+BN8</f>
        <v>88.286666666666662</v>
      </c>
    </row>
    <row r="9" spans="1:67" s="24" customFormat="1">
      <c r="A9" s="15"/>
      <c r="B9" s="15"/>
      <c r="C9" s="15"/>
      <c r="D9" s="15"/>
      <c r="E9" s="15"/>
      <c r="F9" s="22"/>
      <c r="G9" s="23"/>
      <c r="H9" s="22"/>
      <c r="I9" s="23"/>
      <c r="J9" s="22"/>
      <c r="K9" s="23"/>
      <c r="L9" s="17"/>
      <c r="M9" s="15"/>
      <c r="N9" s="15"/>
      <c r="O9" s="16">
        <f t="shared" ref="O9:O14" si="2">N9*1.5</f>
        <v>0</v>
      </c>
      <c r="P9" s="17"/>
      <c r="Q9" s="21"/>
      <c r="R9" s="30"/>
      <c r="S9" s="18">
        <f t="shared" ref="S9:S14" si="3">MIN(R9*$Q$5, 20)</f>
        <v>0</v>
      </c>
      <c r="T9" s="15"/>
      <c r="U9" s="18">
        <f t="shared" ref="U9:U14" si="4">MIN(T9*$T$5, 20)</f>
        <v>0</v>
      </c>
      <c r="V9" s="15"/>
      <c r="W9" s="15"/>
      <c r="X9" s="18">
        <f t="shared" ref="X9:X14" si="5">MIN(V9*$V$5+W9*$W$5, 30)</f>
        <v>0</v>
      </c>
      <c r="Y9" s="15"/>
      <c r="Z9" s="18">
        <f t="shared" ref="Z9:Z14" si="6">MIN(Y9*$Y$5, 20)</f>
        <v>0</v>
      </c>
      <c r="AA9" s="31"/>
      <c r="AB9" s="32"/>
      <c r="AC9" s="21"/>
      <c r="AD9" s="30"/>
      <c r="AE9" s="19">
        <f t="shared" ref="AE9:AE14" si="7">MIN(AB9*$AA$5+AD9*$AC$5, 20)</f>
        <v>0</v>
      </c>
      <c r="AF9" s="15"/>
      <c r="AG9" s="15"/>
      <c r="AH9" s="15"/>
      <c r="AI9" s="15"/>
      <c r="AJ9" s="18">
        <f t="shared" ref="AJ9:AJ14" si="8">MIN(AF9*$AF$5+AG9*$AG$5+AH9*$AG$5+AI9*$AH$5, 30)</f>
        <v>0</v>
      </c>
      <c r="AK9" s="16">
        <f t="shared" ref="AK9:AK14" si="9">S9+U9+X9+Z9+AE9+AJ9</f>
        <v>0</v>
      </c>
      <c r="AL9" s="20">
        <f t="shared" ref="AL9:AL14" si="10">AK9*0.6</f>
        <v>0</v>
      </c>
      <c r="AM9" s="17"/>
      <c r="AN9" s="31"/>
      <c r="AO9" s="32"/>
      <c r="AP9" s="31"/>
      <c r="AQ9" s="30"/>
      <c r="AR9" s="18">
        <f t="shared" ref="AR9:AR14" si="11">MIN(AO9*$AN$5+AQ9*$AP$5, 20)</f>
        <v>0</v>
      </c>
      <c r="AS9" s="21"/>
      <c r="AT9" s="30"/>
      <c r="AU9" s="21"/>
      <c r="AV9" s="30"/>
      <c r="AW9" s="21"/>
      <c r="AX9" s="30"/>
      <c r="AY9" s="21"/>
      <c r="AZ9" s="30"/>
      <c r="BA9" s="21"/>
      <c r="BB9" s="30"/>
      <c r="BC9" s="19">
        <f t="shared" ref="BC9:BC14" si="12">MIN(AT9*$AS$5+AV9*$AU$5+AX9*$AW$5+AZ9*$AY$5+BB9*$BA$5, 40)</f>
        <v>0</v>
      </c>
      <c r="BD9" s="21"/>
      <c r="BE9" s="30"/>
      <c r="BF9" s="21"/>
      <c r="BG9" s="30"/>
      <c r="BH9" s="19">
        <f t="shared" ref="BH9:BH14" si="13">MIN(BE9*$BD$5+BG9*$BF$5, 20)</f>
        <v>0</v>
      </c>
      <c r="BI9" s="17"/>
      <c r="BJ9" s="15"/>
      <c r="BK9" s="15"/>
      <c r="BL9" s="18">
        <f t="shared" ref="BL9:BL14" si="14">MIN(BI9*$BI$5+BJ9*$BI$5+BK9*$BJ$5, 20)</f>
        <v>0</v>
      </c>
      <c r="BM9" s="16">
        <f t="shared" si="0"/>
        <v>0</v>
      </c>
      <c r="BN9" s="16">
        <f t="shared" ref="BN9:BN14" si="15">BM9*0.4</f>
        <v>0</v>
      </c>
      <c r="BO9" s="16">
        <f t="shared" si="1"/>
        <v>0</v>
      </c>
    </row>
    <row r="10" spans="1:67" s="24" customFormat="1">
      <c r="A10" s="15"/>
      <c r="B10" s="15"/>
      <c r="C10" s="15"/>
      <c r="D10" s="15"/>
      <c r="E10" s="15"/>
      <c r="F10" s="22"/>
      <c r="G10" s="23"/>
      <c r="H10" s="22"/>
      <c r="I10" s="23"/>
      <c r="J10" s="22"/>
      <c r="K10" s="23"/>
      <c r="L10" s="17"/>
      <c r="M10" s="15"/>
      <c r="N10" s="15"/>
      <c r="O10" s="16">
        <f t="shared" si="2"/>
        <v>0</v>
      </c>
      <c r="P10" s="17"/>
      <c r="Q10" s="21"/>
      <c r="R10" s="30"/>
      <c r="S10" s="18">
        <f t="shared" si="3"/>
        <v>0</v>
      </c>
      <c r="T10" s="15"/>
      <c r="U10" s="18">
        <f t="shared" si="4"/>
        <v>0</v>
      </c>
      <c r="V10" s="15"/>
      <c r="W10" s="15"/>
      <c r="X10" s="18">
        <f t="shared" si="5"/>
        <v>0</v>
      </c>
      <c r="Y10" s="15"/>
      <c r="Z10" s="18">
        <f t="shared" si="6"/>
        <v>0</v>
      </c>
      <c r="AA10" s="31"/>
      <c r="AB10" s="32"/>
      <c r="AC10" s="21"/>
      <c r="AD10" s="30"/>
      <c r="AE10" s="19">
        <f t="shared" si="7"/>
        <v>0</v>
      </c>
      <c r="AF10" s="15"/>
      <c r="AG10" s="15"/>
      <c r="AH10" s="15"/>
      <c r="AI10" s="15"/>
      <c r="AJ10" s="18">
        <f t="shared" si="8"/>
        <v>0</v>
      </c>
      <c r="AK10" s="16">
        <f t="shared" si="9"/>
        <v>0</v>
      </c>
      <c r="AL10" s="20">
        <f t="shared" si="10"/>
        <v>0</v>
      </c>
      <c r="AM10" s="17"/>
      <c r="AN10" s="31"/>
      <c r="AO10" s="32"/>
      <c r="AP10" s="31"/>
      <c r="AQ10" s="30"/>
      <c r="AR10" s="18">
        <f t="shared" si="11"/>
        <v>0</v>
      </c>
      <c r="AS10" s="21"/>
      <c r="AT10" s="30"/>
      <c r="AU10" s="21"/>
      <c r="AV10" s="30"/>
      <c r="AW10" s="21"/>
      <c r="AX10" s="30"/>
      <c r="AY10" s="21"/>
      <c r="AZ10" s="30"/>
      <c r="BA10" s="21"/>
      <c r="BB10" s="30"/>
      <c r="BC10" s="19">
        <f t="shared" si="12"/>
        <v>0</v>
      </c>
      <c r="BD10" s="21"/>
      <c r="BE10" s="30"/>
      <c r="BF10" s="21"/>
      <c r="BG10" s="30"/>
      <c r="BH10" s="19">
        <f t="shared" si="13"/>
        <v>0</v>
      </c>
      <c r="BI10" s="17"/>
      <c r="BJ10" s="15"/>
      <c r="BK10" s="15"/>
      <c r="BL10" s="18">
        <f t="shared" si="14"/>
        <v>0</v>
      </c>
      <c r="BM10" s="16">
        <f t="shared" si="0"/>
        <v>0</v>
      </c>
      <c r="BN10" s="16">
        <f t="shared" si="15"/>
        <v>0</v>
      </c>
      <c r="BO10" s="16">
        <f t="shared" si="1"/>
        <v>0</v>
      </c>
    </row>
    <row r="11" spans="1:67" s="24" customFormat="1">
      <c r="A11" s="15"/>
      <c r="B11" s="15"/>
      <c r="C11" s="15"/>
      <c r="D11" s="15"/>
      <c r="E11" s="15"/>
      <c r="F11" s="22"/>
      <c r="G11" s="23"/>
      <c r="H11" s="22"/>
      <c r="I11" s="23"/>
      <c r="J11" s="22"/>
      <c r="K11" s="23"/>
      <c r="L11" s="17"/>
      <c r="M11" s="15"/>
      <c r="N11" s="15"/>
      <c r="O11" s="16">
        <f t="shared" si="2"/>
        <v>0</v>
      </c>
      <c r="P11" s="17"/>
      <c r="Q11" s="21"/>
      <c r="R11" s="30"/>
      <c r="S11" s="18">
        <f t="shared" si="3"/>
        <v>0</v>
      </c>
      <c r="T11" s="15"/>
      <c r="U11" s="18">
        <f t="shared" si="4"/>
        <v>0</v>
      </c>
      <c r="V11" s="15"/>
      <c r="W11" s="15"/>
      <c r="X11" s="18">
        <f t="shared" si="5"/>
        <v>0</v>
      </c>
      <c r="Y11" s="15"/>
      <c r="Z11" s="18">
        <f t="shared" si="6"/>
        <v>0</v>
      </c>
      <c r="AA11" s="31"/>
      <c r="AB11" s="32"/>
      <c r="AC11" s="21"/>
      <c r="AD11" s="30"/>
      <c r="AE11" s="19">
        <f t="shared" si="7"/>
        <v>0</v>
      </c>
      <c r="AF11" s="15"/>
      <c r="AG11" s="15"/>
      <c r="AH11" s="15"/>
      <c r="AI11" s="15"/>
      <c r="AJ11" s="18">
        <f t="shared" si="8"/>
        <v>0</v>
      </c>
      <c r="AK11" s="16">
        <f t="shared" si="9"/>
        <v>0</v>
      </c>
      <c r="AL11" s="20">
        <f t="shared" si="10"/>
        <v>0</v>
      </c>
      <c r="AM11" s="17"/>
      <c r="AN11" s="31"/>
      <c r="AO11" s="32"/>
      <c r="AP11" s="31"/>
      <c r="AQ11" s="30"/>
      <c r="AR11" s="18">
        <f t="shared" si="11"/>
        <v>0</v>
      </c>
      <c r="AS11" s="21"/>
      <c r="AT11" s="30"/>
      <c r="AU11" s="21"/>
      <c r="AV11" s="30"/>
      <c r="AW11" s="21"/>
      <c r="AX11" s="30"/>
      <c r="AY11" s="21"/>
      <c r="AZ11" s="30"/>
      <c r="BA11" s="21"/>
      <c r="BB11" s="30"/>
      <c r="BC11" s="19">
        <f t="shared" si="12"/>
        <v>0</v>
      </c>
      <c r="BD11" s="21"/>
      <c r="BE11" s="30"/>
      <c r="BF11" s="21"/>
      <c r="BG11" s="30"/>
      <c r="BH11" s="19">
        <f t="shared" si="13"/>
        <v>0</v>
      </c>
      <c r="BI11" s="17"/>
      <c r="BJ11" s="15"/>
      <c r="BK11" s="15"/>
      <c r="BL11" s="18">
        <f t="shared" si="14"/>
        <v>0</v>
      </c>
      <c r="BM11" s="16">
        <f t="shared" si="0"/>
        <v>0</v>
      </c>
      <c r="BN11" s="16">
        <f t="shared" si="15"/>
        <v>0</v>
      </c>
      <c r="BO11" s="16">
        <f t="shared" si="1"/>
        <v>0</v>
      </c>
    </row>
    <row r="12" spans="1:67" s="24" customFormat="1">
      <c r="A12" s="15"/>
      <c r="B12" s="15"/>
      <c r="C12" s="15"/>
      <c r="D12" s="15"/>
      <c r="E12" s="15"/>
      <c r="F12" s="22"/>
      <c r="G12" s="23"/>
      <c r="H12" s="22"/>
      <c r="I12" s="23"/>
      <c r="J12" s="22"/>
      <c r="K12" s="23"/>
      <c r="L12" s="17"/>
      <c r="M12" s="15"/>
      <c r="N12" s="15"/>
      <c r="O12" s="16">
        <f t="shared" si="2"/>
        <v>0</v>
      </c>
      <c r="P12" s="17"/>
      <c r="Q12" s="21"/>
      <c r="R12" s="30"/>
      <c r="S12" s="18">
        <f t="shared" si="3"/>
        <v>0</v>
      </c>
      <c r="T12" s="15"/>
      <c r="U12" s="18">
        <f t="shared" si="4"/>
        <v>0</v>
      </c>
      <c r="V12" s="15"/>
      <c r="W12" s="15"/>
      <c r="X12" s="18">
        <f t="shared" si="5"/>
        <v>0</v>
      </c>
      <c r="Y12" s="15"/>
      <c r="Z12" s="18">
        <f t="shared" si="6"/>
        <v>0</v>
      </c>
      <c r="AA12" s="31"/>
      <c r="AB12" s="32"/>
      <c r="AC12" s="21"/>
      <c r="AD12" s="30"/>
      <c r="AE12" s="19">
        <f t="shared" si="7"/>
        <v>0</v>
      </c>
      <c r="AF12" s="15"/>
      <c r="AG12" s="15"/>
      <c r="AH12" s="15"/>
      <c r="AI12" s="15"/>
      <c r="AJ12" s="18">
        <f t="shared" si="8"/>
        <v>0</v>
      </c>
      <c r="AK12" s="16">
        <f t="shared" si="9"/>
        <v>0</v>
      </c>
      <c r="AL12" s="20">
        <f t="shared" si="10"/>
        <v>0</v>
      </c>
      <c r="AM12" s="17"/>
      <c r="AN12" s="31"/>
      <c r="AO12" s="32"/>
      <c r="AP12" s="31"/>
      <c r="AQ12" s="30"/>
      <c r="AR12" s="18">
        <f t="shared" si="11"/>
        <v>0</v>
      </c>
      <c r="AS12" s="21"/>
      <c r="AT12" s="30"/>
      <c r="AU12" s="21"/>
      <c r="AV12" s="30"/>
      <c r="AW12" s="21"/>
      <c r="AX12" s="30"/>
      <c r="AY12" s="21"/>
      <c r="AZ12" s="30"/>
      <c r="BA12" s="21"/>
      <c r="BB12" s="30"/>
      <c r="BC12" s="19">
        <f t="shared" si="12"/>
        <v>0</v>
      </c>
      <c r="BD12" s="21"/>
      <c r="BE12" s="30"/>
      <c r="BF12" s="21"/>
      <c r="BG12" s="30"/>
      <c r="BH12" s="19">
        <f t="shared" si="13"/>
        <v>0</v>
      </c>
      <c r="BI12" s="17"/>
      <c r="BJ12" s="15"/>
      <c r="BK12" s="15"/>
      <c r="BL12" s="18">
        <f t="shared" si="14"/>
        <v>0</v>
      </c>
      <c r="BM12" s="16">
        <f t="shared" si="0"/>
        <v>0</v>
      </c>
      <c r="BN12" s="16">
        <f t="shared" si="15"/>
        <v>0</v>
      </c>
      <c r="BO12" s="16">
        <f t="shared" si="1"/>
        <v>0</v>
      </c>
    </row>
    <row r="13" spans="1:67" s="24" customFormat="1">
      <c r="A13" s="15"/>
      <c r="B13" s="15"/>
      <c r="C13" s="15"/>
      <c r="D13" s="15"/>
      <c r="E13" s="15"/>
      <c r="F13" s="22"/>
      <c r="G13" s="23"/>
      <c r="H13" s="22"/>
      <c r="I13" s="23"/>
      <c r="J13" s="22"/>
      <c r="K13" s="23"/>
      <c r="L13" s="17"/>
      <c r="M13" s="15"/>
      <c r="N13" s="15"/>
      <c r="O13" s="16">
        <f t="shared" si="2"/>
        <v>0</v>
      </c>
      <c r="P13" s="17"/>
      <c r="Q13" s="21"/>
      <c r="R13" s="30"/>
      <c r="S13" s="18">
        <f t="shared" si="3"/>
        <v>0</v>
      </c>
      <c r="T13" s="15"/>
      <c r="U13" s="18">
        <f t="shared" si="4"/>
        <v>0</v>
      </c>
      <c r="V13" s="15"/>
      <c r="W13" s="15"/>
      <c r="X13" s="18">
        <f t="shared" si="5"/>
        <v>0</v>
      </c>
      <c r="Y13" s="15"/>
      <c r="Z13" s="18">
        <f t="shared" si="6"/>
        <v>0</v>
      </c>
      <c r="AA13" s="31"/>
      <c r="AB13" s="32"/>
      <c r="AC13" s="21"/>
      <c r="AD13" s="30"/>
      <c r="AE13" s="19">
        <f t="shared" si="7"/>
        <v>0</v>
      </c>
      <c r="AF13" s="15"/>
      <c r="AG13" s="15"/>
      <c r="AH13" s="15"/>
      <c r="AI13" s="15"/>
      <c r="AJ13" s="18">
        <f t="shared" si="8"/>
        <v>0</v>
      </c>
      <c r="AK13" s="16">
        <f t="shared" si="9"/>
        <v>0</v>
      </c>
      <c r="AL13" s="20">
        <f t="shared" si="10"/>
        <v>0</v>
      </c>
      <c r="AM13" s="17"/>
      <c r="AN13" s="31"/>
      <c r="AO13" s="32"/>
      <c r="AP13" s="31"/>
      <c r="AQ13" s="30"/>
      <c r="AR13" s="18">
        <f t="shared" si="11"/>
        <v>0</v>
      </c>
      <c r="AS13" s="21"/>
      <c r="AT13" s="30"/>
      <c r="AU13" s="21"/>
      <c r="AV13" s="30"/>
      <c r="AW13" s="21"/>
      <c r="AX13" s="30"/>
      <c r="AY13" s="21"/>
      <c r="AZ13" s="30"/>
      <c r="BA13" s="21"/>
      <c r="BB13" s="30"/>
      <c r="BC13" s="19">
        <f t="shared" si="12"/>
        <v>0</v>
      </c>
      <c r="BD13" s="21"/>
      <c r="BE13" s="30"/>
      <c r="BF13" s="21"/>
      <c r="BG13" s="30"/>
      <c r="BH13" s="19">
        <f t="shared" si="13"/>
        <v>0</v>
      </c>
      <c r="BI13" s="17"/>
      <c r="BJ13" s="15"/>
      <c r="BK13" s="15"/>
      <c r="BL13" s="18">
        <f t="shared" si="14"/>
        <v>0</v>
      </c>
      <c r="BM13" s="16">
        <f t="shared" si="0"/>
        <v>0</v>
      </c>
      <c r="BN13" s="16">
        <f t="shared" si="15"/>
        <v>0</v>
      </c>
      <c r="BO13" s="16">
        <f t="shared" si="1"/>
        <v>0</v>
      </c>
    </row>
    <row r="14" spans="1:67" s="24" customFormat="1">
      <c r="A14" s="15"/>
      <c r="B14" s="15"/>
      <c r="C14" s="15"/>
      <c r="D14" s="15"/>
      <c r="E14" s="15"/>
      <c r="F14" s="22"/>
      <c r="G14" s="23"/>
      <c r="H14" s="22"/>
      <c r="I14" s="23"/>
      <c r="J14" s="22"/>
      <c r="K14" s="23"/>
      <c r="L14" s="17"/>
      <c r="M14" s="15"/>
      <c r="N14" s="15"/>
      <c r="O14" s="16">
        <f t="shared" si="2"/>
        <v>0</v>
      </c>
      <c r="P14" s="17"/>
      <c r="Q14" s="21"/>
      <c r="R14" s="30"/>
      <c r="S14" s="18">
        <f t="shared" si="3"/>
        <v>0</v>
      </c>
      <c r="T14" s="15"/>
      <c r="U14" s="18">
        <f t="shared" si="4"/>
        <v>0</v>
      </c>
      <c r="V14" s="15"/>
      <c r="W14" s="15"/>
      <c r="X14" s="18">
        <f t="shared" si="5"/>
        <v>0</v>
      </c>
      <c r="Y14" s="15"/>
      <c r="Z14" s="18">
        <f t="shared" si="6"/>
        <v>0</v>
      </c>
      <c r="AA14" s="31"/>
      <c r="AB14" s="32"/>
      <c r="AC14" s="21"/>
      <c r="AD14" s="30"/>
      <c r="AE14" s="19">
        <f t="shared" si="7"/>
        <v>0</v>
      </c>
      <c r="AF14" s="15"/>
      <c r="AG14" s="15"/>
      <c r="AH14" s="15"/>
      <c r="AI14" s="15"/>
      <c r="AJ14" s="18">
        <f t="shared" si="8"/>
        <v>0</v>
      </c>
      <c r="AK14" s="16">
        <f t="shared" si="9"/>
        <v>0</v>
      </c>
      <c r="AL14" s="20">
        <f t="shared" si="10"/>
        <v>0</v>
      </c>
      <c r="AM14" s="17"/>
      <c r="AN14" s="31"/>
      <c r="AO14" s="32"/>
      <c r="AP14" s="31"/>
      <c r="AQ14" s="30"/>
      <c r="AR14" s="18">
        <f t="shared" si="11"/>
        <v>0</v>
      </c>
      <c r="AS14" s="21"/>
      <c r="AT14" s="30"/>
      <c r="AU14" s="21"/>
      <c r="AV14" s="30"/>
      <c r="AW14" s="21"/>
      <c r="AX14" s="30"/>
      <c r="AY14" s="21"/>
      <c r="AZ14" s="30"/>
      <c r="BA14" s="21"/>
      <c r="BB14" s="30"/>
      <c r="BC14" s="19">
        <f t="shared" si="12"/>
        <v>0</v>
      </c>
      <c r="BD14" s="21"/>
      <c r="BE14" s="30"/>
      <c r="BF14" s="21"/>
      <c r="BG14" s="30"/>
      <c r="BH14" s="19">
        <f t="shared" si="13"/>
        <v>0</v>
      </c>
      <c r="BI14" s="17"/>
      <c r="BJ14" s="15"/>
      <c r="BK14" s="15"/>
      <c r="BL14" s="18">
        <f t="shared" si="14"/>
        <v>0</v>
      </c>
      <c r="BM14" s="16">
        <f t="shared" si="0"/>
        <v>0</v>
      </c>
      <c r="BN14" s="16">
        <f t="shared" si="15"/>
        <v>0</v>
      </c>
      <c r="BO14" s="16">
        <f t="shared" si="1"/>
        <v>0</v>
      </c>
    </row>
    <row r="17" spans="2:3" ht="20.25">
      <c r="B17" s="11" t="s">
        <v>57</v>
      </c>
    </row>
    <row r="18" spans="2:3" ht="20.25">
      <c r="C18" s="11"/>
    </row>
    <row r="19" spans="2:3" ht="20.25">
      <c r="B19" s="11" t="s">
        <v>58</v>
      </c>
      <c r="C19" s="11"/>
    </row>
    <row r="20" spans="2:3" ht="20.25">
      <c r="B20" s="11"/>
      <c r="C20" s="11"/>
    </row>
    <row r="21" spans="2:3" ht="20.25">
      <c r="B21" s="11" t="s">
        <v>59</v>
      </c>
      <c r="C21" s="11"/>
    </row>
    <row r="22" spans="2:3" ht="20.25">
      <c r="B22" s="11" t="s">
        <v>60</v>
      </c>
      <c r="C22" s="11"/>
    </row>
    <row r="23" spans="2:3" ht="20.25">
      <c r="B23" s="11"/>
      <c r="C23" s="11"/>
    </row>
    <row r="24" spans="2:3" ht="20.25">
      <c r="B24" s="11" t="s">
        <v>61</v>
      </c>
      <c r="C24" s="11"/>
    </row>
    <row r="25" spans="2:3">
      <c r="B25" s="35" t="s">
        <v>30</v>
      </c>
      <c r="C25" s="27" t="s">
        <v>31</v>
      </c>
    </row>
    <row r="26" spans="2:3">
      <c r="B26" s="40" t="s">
        <v>62</v>
      </c>
      <c r="C26" s="41" t="s">
        <v>63</v>
      </c>
    </row>
    <row r="27" spans="2:3" ht="20.25">
      <c r="B27" s="11"/>
      <c r="C27" s="11"/>
    </row>
    <row r="28" spans="2:3" ht="20.25">
      <c r="B28" s="11" t="s">
        <v>66</v>
      </c>
      <c r="C28" s="11"/>
    </row>
    <row r="29" spans="2:3">
      <c r="B29" s="35" t="s">
        <v>30</v>
      </c>
      <c r="C29" s="27" t="s">
        <v>31</v>
      </c>
    </row>
    <row r="30" spans="2:3">
      <c r="B30" s="40" t="s">
        <v>64</v>
      </c>
      <c r="C30" s="41" t="s">
        <v>65</v>
      </c>
    </row>
    <row r="32" spans="2:3" ht="20.25">
      <c r="B32" s="11"/>
      <c r="C32" s="11"/>
    </row>
    <row r="33" spans="2:20" ht="20.25">
      <c r="B33" s="11"/>
      <c r="C33" s="11"/>
    </row>
    <row r="41" spans="2:20" ht="25.5" customHeight="1"/>
    <row r="43" spans="2:20">
      <c r="S43" s="2"/>
      <c r="T43" s="3"/>
    </row>
  </sheetData>
  <sheetProtection password="CE28" sheet="1" objects="1" scenarios="1" selectLockedCells="1"/>
  <mergeCells count="78">
    <mergeCell ref="M3:O3"/>
    <mergeCell ref="M4:O4"/>
    <mergeCell ref="AF4:AJ4"/>
    <mergeCell ref="Q3:AL3"/>
    <mergeCell ref="AK4:AL4"/>
    <mergeCell ref="Q4:S4"/>
    <mergeCell ref="T4:U4"/>
    <mergeCell ref="V4:X4"/>
    <mergeCell ref="Y4:Z4"/>
    <mergeCell ref="AA4:AE4"/>
    <mergeCell ref="BD6:BE6"/>
    <mergeCell ref="BF6:BG6"/>
    <mergeCell ref="AR6:AR7"/>
    <mergeCell ref="BC6:BC7"/>
    <mergeCell ref="BH6:BH7"/>
    <mergeCell ref="X6:X7"/>
    <mergeCell ref="Y6:Y7"/>
    <mergeCell ref="Z6:Z7"/>
    <mergeCell ref="BD5:BE5"/>
    <mergeCell ref="BF5:BG5"/>
    <mergeCell ref="AS5:AT5"/>
    <mergeCell ref="AU5:AV5"/>
    <mergeCell ref="AW5:AX5"/>
    <mergeCell ref="AY5:AZ5"/>
    <mergeCell ref="BA5:BB5"/>
    <mergeCell ref="AN5:AO5"/>
    <mergeCell ref="AP5:AQ5"/>
    <mergeCell ref="AN6:AO6"/>
    <mergeCell ref="AP6:AQ6"/>
    <mergeCell ref="AS6:AT6"/>
    <mergeCell ref="AU6:AV6"/>
    <mergeCell ref="S6:S7"/>
    <mergeCell ref="T6:T7"/>
    <mergeCell ref="U6:U7"/>
    <mergeCell ref="V6:V7"/>
    <mergeCell ref="W6:W7"/>
    <mergeCell ref="AJ6:AJ7"/>
    <mergeCell ref="AK6:AK7"/>
    <mergeCell ref="AL6:AL7"/>
    <mergeCell ref="K4:K7"/>
    <mergeCell ref="J4:J7"/>
    <mergeCell ref="AE6:AE7"/>
    <mergeCell ref="AF6:AF7"/>
    <mergeCell ref="AG6:AG7"/>
    <mergeCell ref="AH6:AH7"/>
    <mergeCell ref="AI6:AI7"/>
    <mergeCell ref="Q5:R5"/>
    <mergeCell ref="AA5:AB5"/>
    <mergeCell ref="AC5:AD5"/>
    <mergeCell ref="Q6:R6"/>
    <mergeCell ref="AA6:AB6"/>
    <mergeCell ref="AC6:AD6"/>
    <mergeCell ref="E4:E7"/>
    <mergeCell ref="D4:D7"/>
    <mergeCell ref="C4:C7"/>
    <mergeCell ref="B4:B7"/>
    <mergeCell ref="A3:A7"/>
    <mergeCell ref="B3:K3"/>
    <mergeCell ref="I4:I7"/>
    <mergeCell ref="H4:H7"/>
    <mergeCell ref="G4:G7"/>
    <mergeCell ref="F4:F7"/>
    <mergeCell ref="BN6:BN7"/>
    <mergeCell ref="BO4:BO7"/>
    <mergeCell ref="AN3:BN3"/>
    <mergeCell ref="BI6:BI7"/>
    <mergeCell ref="BJ6:BJ7"/>
    <mergeCell ref="BK6:BK7"/>
    <mergeCell ref="BL6:BL7"/>
    <mergeCell ref="BM6:BM7"/>
    <mergeCell ref="AN4:AR4"/>
    <mergeCell ref="BD4:BH4"/>
    <mergeCell ref="BM4:BN4"/>
    <mergeCell ref="BI4:BL4"/>
    <mergeCell ref="AS4:BC4"/>
    <mergeCell ref="AW6:AX6"/>
    <mergeCell ref="AY6:AZ6"/>
    <mergeCell ref="BA6:BB6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2020-07-30T12:58:25Z</dcterms:modified>
</cp:coreProperties>
</file>